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1160" activeTab="0"/>
  </bookViews>
  <sheets>
    <sheet name="Sheet1" sheetId="1" r:id="rId1"/>
  </sheets>
  <definedNames>
    <definedName name="_xlnm.Print_Area" localSheetId="0">'Sheet1'!$A$2:$B$31</definedName>
  </definedNames>
  <calcPr fullCalcOnLoad="1"/>
</workbook>
</file>

<file path=xl/sharedStrings.xml><?xml version="1.0" encoding="utf-8"?>
<sst xmlns="http://schemas.openxmlformats.org/spreadsheetml/2006/main" count="26" uniqueCount="26">
  <si>
    <t>Field Target Trajectory Calculator - Central Texas Airgun Club (Formulas by "Steve in NC")</t>
  </si>
  <si>
    <t>Yards</t>
  </si>
  <si>
    <t>Clicks Up</t>
  </si>
  <si>
    <t>Holdover, in</t>
  </si>
  <si>
    <t>POI, in</t>
  </si>
  <si>
    <t>Time, sec</t>
  </si>
  <si>
    <t>Velocity, fps</t>
  </si>
  <si>
    <t>Energy, fpe</t>
  </si>
  <si>
    <t>Apex Zero</t>
  </si>
  <si>
    <t>Pellet BC Calculator</t>
  </si>
  <si>
    <t>ME, fpe</t>
  </si>
  <si>
    <t>Near Vel, fps</t>
  </si>
  <si>
    <t>Far Vel, fps</t>
  </si>
  <si>
    <t>Near Range, yds</t>
  </si>
  <si>
    <t>Far Range, yds</t>
  </si>
  <si>
    <t>Calc BC</t>
  </si>
  <si>
    <t>Zero</t>
  </si>
  <si>
    <t>BC</t>
  </si>
  <si>
    <t>Weight, gr</t>
  </si>
  <si>
    <t>Scope Height, in</t>
  </si>
  <si>
    <t>MOA, in/click</t>
  </si>
  <si>
    <t>MV, fps</t>
  </si>
  <si>
    <t>JSB Exact</t>
  </si>
  <si>
    <t>Hawke SW</t>
  </si>
  <si>
    <t>3-12x50</t>
  </si>
  <si>
    <t>LP-1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</si>
</sst>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/>
    </xf>
    <xf numFmtId="0" fontId="4" fillId="37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center"/>
      <protection locked="0"/>
    </xf>
    <xf numFmtId="164" fontId="2" fillId="35" borderId="11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12.140625" style="0" customWidth="1"/>
    <col min="3" max="3" width="14.00390625" style="0" customWidth="1"/>
    <col min="4" max="4" width="16.140625" style="0" customWidth="1"/>
    <col min="5" max="5" width="13.421875" style="0" customWidth="1"/>
    <col min="6" max="6" width="12.140625" style="0" customWidth="1"/>
    <col min="7" max="7" width="11.7109375" style="0" customWidth="1"/>
    <col min="9" max="10" width="7.00390625" style="0" customWidth="1"/>
    <col min="11" max="16" width="6.57421875" style="0" customWidth="1"/>
    <col min="18" max="18" width="7.00390625" style="0" customWidth="1"/>
    <col min="19" max="19" width="9.140625" style="0" customWidth="1"/>
  </cols>
  <sheetData>
    <row r="1" spans="1:7" ht="12.75">
      <c r="A1" s="29" t="s">
        <v>0</v>
      </c>
      <c r="B1" s="29"/>
      <c r="C1" s="29"/>
      <c r="D1" s="29"/>
      <c r="E1" s="29"/>
      <c r="F1" s="29"/>
      <c r="G1" s="29"/>
    </row>
    <row r="2" spans="1:7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2.75">
      <c r="A3" s="18">
        <v>10</v>
      </c>
      <c r="B3" s="4">
        <f>-ROUND(95.5*D3/A3/E30,0)</f>
        <v>45</v>
      </c>
      <c r="C3" s="4">
        <f aca="true" t="shared" si="0" ref="C3:C28">-ROUND(D3,2)</f>
        <v>1.32</v>
      </c>
      <c r="D3" s="4">
        <f>ROUND((A3*((193*POWER((34500*B30*(EXP(A30/(11500*B30))-1)/F30),2)+D30)/A30)-193*POWER((34500*B30*(EXP(A3/(11500*B30))-1)/F30),2)-D30),3)</f>
        <v>-1.323</v>
      </c>
      <c r="E3" s="4">
        <f>ROUND((24000*B30*(EXP(A3/(8000*B30))-1)/F30),3)</f>
        <v>0.039</v>
      </c>
      <c r="F3" s="4">
        <f>ROUND(F30/EXP(A3/(8000*B30)),0)</f>
        <v>747</v>
      </c>
      <c r="G3" s="4">
        <f>ROUND(C30*POWER(F3,2)/450436,2)</f>
        <v>10.41</v>
      </c>
    </row>
    <row r="4" spans="1:7" ht="12.75">
      <c r="A4" s="19">
        <v>11</v>
      </c>
      <c r="B4" s="5">
        <f>-ROUND(95.5*D4/A4/E30,0)</f>
        <v>37</v>
      </c>
      <c r="C4" s="5">
        <f t="shared" si="0"/>
        <v>1.19</v>
      </c>
      <c r="D4" s="5">
        <f>ROUND((A4*((193*POWER((34500*B30*(EXP(A30/(11500*B30))-1)/F30),2)+D30)/A30)-193*POWER((34500*B30*(EXP(A4/(11500*B30))-1)/F30),2)-D30),3)</f>
        <v>-1.193</v>
      </c>
      <c r="E4" s="5">
        <f>ROUND((24000*B30*(EXP(A4/(8000*B30))-1)/F30),3)</f>
        <v>0.043</v>
      </c>
      <c r="F4" s="5">
        <f>ROUND(F30/EXP(A4/(8000*B30)),0)</f>
        <v>743</v>
      </c>
      <c r="G4" s="5">
        <f>ROUND(C30*POWER(F4,2)/450436,2)</f>
        <v>10.29</v>
      </c>
    </row>
    <row r="5" spans="1:7" ht="12.75">
      <c r="A5" s="17">
        <v>12</v>
      </c>
      <c r="B5" s="6">
        <f>-ROUND(95.5*D5/A5/E30,0)</f>
        <v>30</v>
      </c>
      <c r="C5" s="6">
        <f t="shared" si="0"/>
        <v>1.07</v>
      </c>
      <c r="D5" s="6">
        <f>ROUND((A5*((193*POWER((34500*B30*(EXP(A30/(11500*B30))-1)/F30),2)+D30)/A30)-193*POWER((34500*B30*(EXP(A5/(11500*B30))-1)/F30),2)-D30),3)</f>
        <v>-1.07</v>
      </c>
      <c r="E5" s="6">
        <f>ROUND((24000*B30*(EXP(A5/(8000*B30))-1)/F30),3)</f>
        <v>0.047</v>
      </c>
      <c r="F5" s="6">
        <f>ROUND(F30/EXP(A5/(8000*B30)),0)</f>
        <v>740</v>
      </c>
      <c r="G5" s="6">
        <f>ROUND(C30*POWER(F5,2)/450436,2)</f>
        <v>10.21</v>
      </c>
    </row>
    <row r="6" spans="1:7" ht="12.75">
      <c r="A6" s="19">
        <v>13</v>
      </c>
      <c r="B6" s="7">
        <f>-ROUND(95.5*D6/A6/E30,0)</f>
        <v>25</v>
      </c>
      <c r="C6" s="7">
        <f t="shared" si="0"/>
        <v>0.95</v>
      </c>
      <c r="D6" s="7">
        <f>ROUND((A6*((193*POWER((34500*B30*(EXP(A30/(11500*B30))-1)/F30),2)+D30)/A30)-193*POWER((34500*B30*(EXP(A6/(11500*B30))-1)/F30),2)-D30),3)</f>
        <v>-0.953</v>
      </c>
      <c r="E6" s="8">
        <f>ROUND((24000*B30*(EXP(A6/(8000*B30))-1)/F30),3)</f>
        <v>0.051</v>
      </c>
      <c r="F6" s="7">
        <f>ROUND(F30/EXP(A6/(8000*B30)),0)</f>
        <v>736</v>
      </c>
      <c r="G6" s="7">
        <f>ROUND(C30*POWER(F6,2)/450436,2)</f>
        <v>10.1</v>
      </c>
    </row>
    <row r="7" spans="1:7" ht="12.75">
      <c r="A7" s="17">
        <v>14</v>
      </c>
      <c r="B7" s="6">
        <f>-ROUND(95.5*D7/A7/E30,0)</f>
        <v>21</v>
      </c>
      <c r="C7" s="6">
        <f t="shared" si="0"/>
        <v>0.84</v>
      </c>
      <c r="D7" s="6">
        <f>ROUND((A7*((193*POWER((34500*B30*(EXP(A30/(11500*B30))-1)/F30),2)+D30)/A30)-193*POWER((34500*B30*(EXP(A7/(11500*B30))-1)/F30),2)-D30),3)</f>
        <v>-0.842</v>
      </c>
      <c r="E7" s="6">
        <f>ROUND((24000*B30*(EXP(A7/(8000*B30))-1)/F30),3)</f>
        <v>0.055</v>
      </c>
      <c r="F7" s="6">
        <f>ROUND(F30/EXP(A7/(8000*B30)),0)</f>
        <v>733</v>
      </c>
      <c r="G7" s="6">
        <f>ROUND(C30*POWER(F7,2)/450436,2)</f>
        <v>10.02</v>
      </c>
    </row>
    <row r="8" spans="1:7" ht="12.75">
      <c r="A8" s="20">
        <v>15</v>
      </c>
      <c r="B8" s="10">
        <f>-ROUND(95.5*D8/A8/E30,0)</f>
        <v>17</v>
      </c>
      <c r="C8" s="10">
        <f t="shared" si="0"/>
        <v>0.74</v>
      </c>
      <c r="D8" s="10">
        <f>ROUND((A8*((193*POWER((34500*B30*(EXP(A30/(11500*B30))-1)/F30),2)+D30)/A30)-193*POWER((34500*B30*(EXP(A8/(11500*B30))-1)/F30),2)-D30),3)</f>
        <v>-0.738</v>
      </c>
      <c r="E8" s="10">
        <f>ROUND((24000*B30*(EXP(A8/(8000*B30))-1)/F30),3)</f>
        <v>0.06</v>
      </c>
      <c r="F8" s="10">
        <f>ROUND(F30/EXP(A8/(8000*B30)),0)</f>
        <v>730</v>
      </c>
      <c r="G8" s="10">
        <f>ROUND(C30*POWER(F8,2)/450436,2)</f>
        <v>9.94</v>
      </c>
    </row>
    <row r="9" spans="1:7" ht="12.75">
      <c r="A9" s="17">
        <v>16</v>
      </c>
      <c r="B9" s="6">
        <f>-ROUND(95.5*D9/A9/E30,0)</f>
        <v>14</v>
      </c>
      <c r="C9" s="6">
        <f t="shared" si="0"/>
        <v>0.64</v>
      </c>
      <c r="D9" s="6">
        <f>ROUND((A9*((193*POWER((34500*B30*(EXP(A30/(11500*B30))-1)/F30),2)+D30)/A30)-193*POWER((34500*B30*(EXP(A9/(11500*B30))-1)/F30),2)-D30),3)</f>
        <v>-0.641</v>
      </c>
      <c r="E9" s="6">
        <f>ROUND((24000*B30*(EXP(A9/(8000*B30))-1)/F30),3)</f>
        <v>0.064</v>
      </c>
      <c r="F9" s="6">
        <f>ROUND(F30/EXP(A9/(8000*B30)),0)</f>
        <v>726</v>
      </c>
      <c r="G9" s="6">
        <f>ROUND(C30*POWER(F9,2)/450436,2)</f>
        <v>9.83</v>
      </c>
    </row>
    <row r="10" spans="1:7" ht="12.75">
      <c r="A10" s="21">
        <v>17</v>
      </c>
      <c r="B10" s="8">
        <f>-ROUND(95.5*D10/A10/E30,0)</f>
        <v>11</v>
      </c>
      <c r="C10" s="8">
        <f t="shared" si="0"/>
        <v>0.55</v>
      </c>
      <c r="D10" s="8">
        <f>ROUND((A10*((193*POWER((34500*B30*(EXP(A30/(11500*B30))-1)/F30),2)+D30)/A30)-193*POWER((34500*B30*(EXP(A10/(11500*B30))-1)/F30),2)-D30),3)</f>
        <v>-0.55</v>
      </c>
      <c r="E10" s="8">
        <f>ROUND((24000*B30*(EXP(A10/(8000*B30))-1)/F30),3)</f>
        <v>0.068</v>
      </c>
      <c r="F10" s="8">
        <f>ROUND(F30/EXP(A10/(8000*B30)),0)</f>
        <v>723</v>
      </c>
      <c r="G10" s="8">
        <f>ROUND(C30*POWER(F10,2)/450436,2)</f>
        <v>9.75</v>
      </c>
    </row>
    <row r="11" spans="1:7" ht="12.75">
      <c r="A11" s="17">
        <v>18</v>
      </c>
      <c r="B11" s="6">
        <f>-ROUND(95.5*D11/A11/E30,0)</f>
        <v>9</v>
      </c>
      <c r="C11" s="6">
        <f t="shared" si="0"/>
        <v>0.47</v>
      </c>
      <c r="D11" s="6">
        <f>ROUND((A11*((193*POWER((34500*B30*(EXP(A30/(11500*B30))-1)/F30),2)+D30)/A30)-193*POWER((34500*B30*(EXP(A11/(11500*B30))-1)/F30),2)-D30),3)</f>
        <v>-0.466</v>
      </c>
      <c r="E11" s="6">
        <f>ROUND((24000*B30*(EXP(A11/(8000*B30))-1)/F30),3)</f>
        <v>0.072</v>
      </c>
      <c r="F11" s="6">
        <f>ROUND(F30/EXP(A11/(8000*B30)),0)</f>
        <v>719</v>
      </c>
      <c r="G11" s="6">
        <f>ROUND(C30*POWER(F11,2)/450436,2)</f>
        <v>9.64</v>
      </c>
    </row>
    <row r="12" spans="1:7" ht="12.75">
      <c r="A12" s="21">
        <v>19</v>
      </c>
      <c r="B12" s="8">
        <f>-ROUND(95.5*D12/A12/E30,0)</f>
        <v>7</v>
      </c>
      <c r="C12" s="8">
        <f t="shared" si="0"/>
        <v>0.39</v>
      </c>
      <c r="D12" s="8">
        <f>ROUND((A12*((193*POWER((34500*B30*(EXP(A30/(11500*B30))-1)/F30),2)+D30)/A30)-193*POWER((34500*B30*(EXP(A12/(11500*B30))-1)/F30),2)-D30),3)</f>
        <v>-0.389</v>
      </c>
      <c r="E12" s="8">
        <f>ROUND((24000*B30*(EXP(A12/(8000*B30))-1)/F30),3)</f>
        <v>0.076</v>
      </c>
      <c r="F12" s="8">
        <f>ROUND(F30/EXP(A12/(8000*B30)),0)</f>
        <v>716</v>
      </c>
      <c r="G12" s="8">
        <f>ROUND(C30*POWER(F12,2)/450436,2)</f>
        <v>9.56</v>
      </c>
    </row>
    <row r="13" spans="1:7" ht="12.75">
      <c r="A13" s="18">
        <v>20</v>
      </c>
      <c r="B13" s="4">
        <f>-ROUND(95.5*D13/A13/E30,0)</f>
        <v>5</v>
      </c>
      <c r="C13" s="4">
        <f t="shared" si="0"/>
        <v>0.32</v>
      </c>
      <c r="D13" s="4">
        <f>ROUND((A13*((193*POWER((34500*B30*(EXP(A30/(11500*B30))-1)/F30),2)+D30)/A30)-193*POWER((34500*B30*(EXP(A13/(11500*B30))-1)/F30),2)-D30),3)</f>
        <v>-0.318</v>
      </c>
      <c r="E13" s="4">
        <f>ROUND((24000*B30*(EXP(A13/(8000*B30))-1)/F30),3)</f>
        <v>0.08</v>
      </c>
      <c r="F13" s="4">
        <f>ROUND(F30/EXP(A13/(8000*B30)),0)</f>
        <v>713</v>
      </c>
      <c r="G13" s="4">
        <f>ROUND(C30*POWER(F13,2)/450436,2)</f>
        <v>9.48</v>
      </c>
    </row>
    <row r="14" spans="1:7" ht="12.75">
      <c r="A14" s="21">
        <v>21</v>
      </c>
      <c r="B14" s="8">
        <f>-ROUND(95.5*D14/A14/E30,0)</f>
        <v>4</v>
      </c>
      <c r="C14" s="8">
        <f t="shared" si="0"/>
        <v>0.25</v>
      </c>
      <c r="D14" s="8">
        <f>ROUND((A14*((193*POWER((34500*B30*(EXP(A30/(11500*B30))-1)/F30),2)+D30)/A30)-193*POWER((34500*B30*(EXP(A14/(11500*B30))-1)/F30),2)-D30),3)</f>
        <v>-0.254</v>
      </c>
      <c r="E14" s="8">
        <f>ROUND((24000*B30*(EXP(A14/(8000*B30))-1)/F30),3)</f>
        <v>0.085</v>
      </c>
      <c r="F14" s="8">
        <f>ROUND(F30/EXP(A14/(8000*B30)),0)</f>
        <v>710</v>
      </c>
      <c r="G14" s="8">
        <f>ROUND(C30*POWER(F14,2)/450436,2)</f>
        <v>9.4</v>
      </c>
    </row>
    <row r="15" spans="1:7" ht="12.75">
      <c r="A15" s="17">
        <v>22</v>
      </c>
      <c r="B15" s="6">
        <f>-ROUND(95.5*D15/A15/E30,0)</f>
        <v>3</v>
      </c>
      <c r="C15" s="6">
        <f t="shared" si="0"/>
        <v>0.2</v>
      </c>
      <c r="D15" s="6">
        <f>ROUND((A15*((193*POWER((34500*B30*(EXP(A30/(11500*B30))-1)/F30),2)+D30)/A30)-193*POWER((34500*B30*(EXP(A15/(11500*B30))-1)/F30),2)-D30),3)</f>
        <v>-0.197</v>
      </c>
      <c r="E15" s="6">
        <f>ROUND((24000*B30*(EXP(A15/(8000*B30))-1)/F30),3)</f>
        <v>0.089</v>
      </c>
      <c r="F15" s="6">
        <f>ROUND(F30/EXP(A15/(8000*B30)),0)</f>
        <v>706</v>
      </c>
      <c r="G15" s="6">
        <f>ROUND(C30*POWER(F15,2)/450436,2)</f>
        <v>9.3</v>
      </c>
    </row>
    <row r="16" spans="1:7" ht="12.75">
      <c r="A16" s="21">
        <v>23</v>
      </c>
      <c r="B16" s="8">
        <f>-ROUND(95.5*D16/A16/E30,0)</f>
        <v>2</v>
      </c>
      <c r="C16" s="8">
        <f t="shared" si="0"/>
        <v>0.15</v>
      </c>
      <c r="D16" s="8">
        <f>ROUND((A16*((193*POWER((34500*B30*(EXP(A30/(11500*B30))-1)/F30),2)+D30)/A30)-193*POWER((34500*B30*(EXP(A16/(11500*B30))-1)/F30),2)-D30),3)</f>
        <v>-0.147</v>
      </c>
      <c r="E16" s="8">
        <f>ROUND((24000*B30*(EXP(A16/(8000*B30))-1)/F30),3)</f>
        <v>0.093</v>
      </c>
      <c r="F16" s="8">
        <f>ROUND(F30/EXP(A16/(8000*B30)),0)</f>
        <v>703</v>
      </c>
      <c r="G16" s="8">
        <f>ROUND(C30*POWER(F16,2)/450436,2)</f>
        <v>9.22</v>
      </c>
    </row>
    <row r="17" spans="1:7" ht="12.75">
      <c r="A17" s="17">
        <v>24</v>
      </c>
      <c r="B17" s="6">
        <f>-ROUND(95.5*D17/A17/E30,0)</f>
        <v>1</v>
      </c>
      <c r="C17" s="6">
        <f t="shared" si="0"/>
        <v>0.11</v>
      </c>
      <c r="D17" s="6">
        <f>ROUND((A17*((193*POWER((34500*B30*(EXP(A30/(11500*B30))-1)/F30),2)+D30)/A30)-193*POWER((34500*B30*(EXP(A17/(11500*B30))-1)/F30),2)-D30),3)</f>
        <v>-0.105</v>
      </c>
      <c r="E17" s="6">
        <f>ROUND((24000*B30*(EXP(A17/(8000*B30))-1)/F30),3)</f>
        <v>0.097</v>
      </c>
      <c r="F17" s="6">
        <f>ROUND(F30/EXP(A17/(8000*B30)),0)</f>
        <v>700</v>
      </c>
      <c r="G17" s="6">
        <f>ROUND(C30*POWER(F17,2)/450436,2)</f>
        <v>9.14</v>
      </c>
    </row>
    <row r="18" spans="1:7" ht="12.75">
      <c r="A18" s="20">
        <v>25</v>
      </c>
      <c r="B18" s="9">
        <f>-ROUND(95.5*D18/A18/E30,0)</f>
        <v>1</v>
      </c>
      <c r="C18" s="9">
        <f t="shared" si="0"/>
        <v>0.07</v>
      </c>
      <c r="D18" s="9">
        <f>ROUND((A18*((193*POWER((34500*B30*(EXP(A30/(11500*B30))-1)/F30),2)+D30)/A30)-193*POWER((34500*B30*(EXP(A18/(11500*B30))-1)/F30),2)-D30),3)</f>
        <v>-0.069</v>
      </c>
      <c r="E18" s="9">
        <f>ROUND((24000*B30*(EXP(A18/(8000*B30))-1)/F30),3)</f>
        <v>0.102</v>
      </c>
      <c r="F18" s="9">
        <f>ROUND(F30/EXP(A18/(8000*B30)),0)</f>
        <v>697</v>
      </c>
      <c r="G18" s="9">
        <f>ROUND(C30*POWER(F18,2)/450436,2)</f>
        <v>9.06</v>
      </c>
    </row>
    <row r="19" spans="1:7" ht="12.75">
      <c r="A19" s="22">
        <v>26</v>
      </c>
      <c r="B19" s="11">
        <f>-ROUND(95.5*D19/A19/E30,0)</f>
        <v>1</v>
      </c>
      <c r="C19" s="11">
        <f t="shared" si="0"/>
        <v>0.04</v>
      </c>
      <c r="D19" s="11">
        <f>ROUND((A19*((193*POWER((34500*B30*(EXP(A30/(11500*B30))-1)/F30),2)+D30)/A30)-193*POWER((34500*B30*(EXP(A19/(11500*B30))-1)/F30),2)-D30),3)</f>
        <v>-0.041</v>
      </c>
      <c r="E19" s="6">
        <f>ROUND((24000*B30*(EXP(A19/(8000*B30))-1)/F30),3)</f>
        <v>0.106</v>
      </c>
      <c r="F19" s="11">
        <f>ROUND(F30/EXP(A19/(8000*B30)),0)</f>
        <v>693</v>
      </c>
      <c r="G19" s="11">
        <f>ROUND(C30*POWER(F19,2)/450436,2)</f>
        <v>8.96</v>
      </c>
    </row>
    <row r="20" spans="1:7" ht="12.75">
      <c r="A20" s="21">
        <v>27</v>
      </c>
      <c r="B20" s="8">
        <f>-ROUND(95.5*D20/A20/E30,0)</f>
        <v>0</v>
      </c>
      <c r="C20" s="8">
        <f t="shared" si="0"/>
        <v>0.02</v>
      </c>
      <c r="D20" s="8">
        <f>ROUND((A20*((193*POWER((34500*B30*(EXP(A30/(11500*B30))-1)/F30),2)+D30)/A30)-193*POWER((34500*B30*(EXP(A20/(11500*B30))-1)/F30),2)-D30),3)</f>
        <v>-0.019</v>
      </c>
      <c r="E20" s="8">
        <f>ROUND((24000*B30*(EXP(A20/(8000*B30))-1)/F30),3)</f>
        <v>0.11</v>
      </c>
      <c r="F20" s="8">
        <f>ROUND(F30/EXP(A20/(8000*B30)),0)</f>
        <v>690</v>
      </c>
      <c r="G20" s="8">
        <f>ROUND(C30*POWER(F20,2)/450436,2)</f>
        <v>8.88</v>
      </c>
    </row>
    <row r="21" spans="1:7" ht="12.75">
      <c r="A21" s="17">
        <v>28</v>
      </c>
      <c r="B21" s="6">
        <f>-ROUND(95.5*D21/A21/E30,0)</f>
        <v>0</v>
      </c>
      <c r="C21" s="6">
        <f t="shared" si="0"/>
        <v>0.01</v>
      </c>
      <c r="D21" s="6">
        <f>ROUND((A21*((193*POWER((34500*B30*(EXP(A30/(11500*B30))-1)/F30),2)+D30)/A30)-193*POWER((34500*B30*(EXP(A21/(11500*B30))-1)/F30),2)-D30),3)</f>
        <v>-0.006</v>
      </c>
      <c r="E21" s="6">
        <f>ROUND((24000*B30*(EXP(A21/(8000*B30))-1)/F30),3)</f>
        <v>0.115</v>
      </c>
      <c r="F21" s="6">
        <f>ROUND(F30/EXP(A21/(8000*B30)),0)</f>
        <v>687</v>
      </c>
      <c r="G21" s="6">
        <f>ROUND(C30*POWER(F21,2)/450436,2)</f>
        <v>8.8</v>
      </c>
    </row>
    <row r="22" spans="1:7" ht="12.75">
      <c r="A22" s="21">
        <v>29</v>
      </c>
      <c r="B22" s="8">
        <f>-ROUND(95.5*D22/A22/E30,0)</f>
        <v>0</v>
      </c>
      <c r="C22" s="8">
        <f t="shared" si="0"/>
        <v>0</v>
      </c>
      <c r="D22" s="8">
        <f>ROUND((A22*((193*POWER((34500*B30*(EXP(A30/(11500*B30))-1)/F30),2)+D30)/A30)-193*POWER((34500*B30*(EXP(A22/(11500*B30))-1)/F30),2)-D30),3)</f>
        <v>0.001</v>
      </c>
      <c r="E22" s="8">
        <f>ROUND((24000*B30*(EXP(A22/(8000*B30))-1)/F30),3)</f>
        <v>0.119</v>
      </c>
      <c r="F22" s="8">
        <f>ROUND(F30/EXP(A22/(8000*B30)),0)</f>
        <v>684</v>
      </c>
      <c r="G22" s="8">
        <f>ROUND(C30*POWER(F22,2)/450436,2)</f>
        <v>8.72</v>
      </c>
    </row>
    <row r="23" spans="1:7" ht="12.75">
      <c r="A23" s="18">
        <v>30</v>
      </c>
      <c r="B23" s="4">
        <f>-ROUND(95.5*D23/A23/E30,0)</f>
        <v>0</v>
      </c>
      <c r="C23" s="4">
        <f t="shared" si="0"/>
        <v>0</v>
      </c>
      <c r="D23" s="4">
        <f>ROUND((A23*((193*POWER((34500*B30*(EXP(A30/(11500*B30))-1)/F30),2)+D30)/A30)-193*POWER((34500*B30*(EXP(A23/(11500*B30))-1)/F30),2)-D30),3)</f>
        <v>0</v>
      </c>
      <c r="E23" s="4">
        <f>ROUND((24000*B30*(EXP(A23/(8000*B30))-1)/F30),3)</f>
        <v>0.123</v>
      </c>
      <c r="F23" s="4">
        <f>ROUND(F30/EXP(A23/(8000*B30)),0)</f>
        <v>681</v>
      </c>
      <c r="G23" s="4">
        <f>ROUND(C30*POWER(F23,2)/450436,2)</f>
        <v>8.65</v>
      </c>
    </row>
    <row r="24" spans="1:7" ht="12.75">
      <c r="A24" s="21">
        <v>31</v>
      </c>
      <c r="B24" s="8">
        <f>-ROUND(95.5*D24/A24/E30,0)</f>
        <v>0</v>
      </c>
      <c r="C24" s="8">
        <f t="shared" si="0"/>
        <v>0.01</v>
      </c>
      <c r="D24" s="8">
        <f>ROUND((A24*((193*POWER((34500*B30*(EXP(A30/(11500*B30))-1)/F30),2)+D30)/A30)-193*POWER((34500*B30*(EXP(A24/(11500*B30))-1)/F30),2)-D30),3)</f>
        <v>-0.008</v>
      </c>
      <c r="E24" s="8">
        <f>ROUND((24000*B30*(EXP(A24/(8000*B30))-1)/F30),3)</f>
        <v>0.128</v>
      </c>
      <c r="F24" s="8">
        <f>ROUND(F30/EXP(A24/(8000*B30)),0)</f>
        <v>677</v>
      </c>
      <c r="G24" s="8">
        <f>ROUND(C30*POWER(F24,2)/450436,2)</f>
        <v>8.55</v>
      </c>
    </row>
    <row r="25" spans="1:7" ht="12.75">
      <c r="A25" s="17">
        <v>32</v>
      </c>
      <c r="B25" s="6">
        <f>-ROUND(95.5*D25/A25/E30,0)</f>
        <v>0</v>
      </c>
      <c r="C25" s="6">
        <f t="shared" si="0"/>
        <v>0.03</v>
      </c>
      <c r="D25" s="6">
        <f>ROUND((A25*((193*POWER((34500*B30*(EXP(A30/(11500*B30))-1)/F30),2)+D30)/A30)-193*POWER((34500*B30*(EXP(A25/(11500*B30))-1)/F30),2)-D30),3)</f>
        <v>-0.025</v>
      </c>
      <c r="E25" s="6">
        <f>ROUND((24000*B30*(EXP(A25/(8000*B30))-1)/F30),3)</f>
        <v>0.132</v>
      </c>
      <c r="F25" s="6">
        <f>ROUND(F30/EXP(A25/(8000*B30)),0)</f>
        <v>674</v>
      </c>
      <c r="G25" s="6">
        <f>ROUND(C30*POWER(F25,2)/450436,2)</f>
        <v>8.47</v>
      </c>
    </row>
    <row r="26" spans="1:7" ht="12.75">
      <c r="A26" s="21">
        <v>33</v>
      </c>
      <c r="B26" s="8">
        <f>-ROUND(95.5*D26/A26/E30,0)</f>
        <v>0</v>
      </c>
      <c r="C26" s="8">
        <f t="shared" si="0"/>
        <v>0.05</v>
      </c>
      <c r="D26" s="8">
        <f>ROUND((A26*((193*POWER((34500*B30*(EXP(A30/(11500*B30))-1)/F30),2)+D30)/A30)-193*POWER((34500*B30*(EXP(A26/(11500*B30))-1)/F30),2)-D30),3)</f>
        <v>-0.048</v>
      </c>
      <c r="E26" s="8">
        <f>ROUND((24000*B30*(EXP(A26/(8000*B30))-1)/F30),3)</f>
        <v>0.137</v>
      </c>
      <c r="F26" s="8">
        <f>ROUND(F30/EXP(A26/(8000*B30)),0)</f>
        <v>671</v>
      </c>
      <c r="G26" s="8">
        <f>ROUND(C30*POWER(F26,2)/450436,2)</f>
        <v>8.4</v>
      </c>
    </row>
    <row r="27" spans="1:7" ht="12.75">
      <c r="A27" s="17">
        <v>34</v>
      </c>
      <c r="B27" s="6">
        <f>-ROUND(95.5*D27/A27/E30,0)</f>
        <v>1</v>
      </c>
      <c r="C27" s="6">
        <f t="shared" si="0"/>
        <v>0.08</v>
      </c>
      <c r="D27" s="6">
        <f>ROUND((A27*((193*POWER((34500*B30*(EXP(A30/(11500*B30))-1)/F30),2)+D30)/A30)-193*POWER((34500*B30*(EXP(A27/(11500*B30))-1)/F30),2)-D30),3)</f>
        <v>-0.08</v>
      </c>
      <c r="E27" s="6">
        <f>ROUND((24000*B30*(EXP(A27/(8000*B30))-1)/F30),3)</f>
        <v>0.141</v>
      </c>
      <c r="F27" s="6">
        <f>ROUND(F30/EXP(A27/(8000*B30)),0)</f>
        <v>668</v>
      </c>
      <c r="G27" s="6">
        <f>ROUND(C30*POWER(F27,2)/450436,2)</f>
        <v>8.32</v>
      </c>
    </row>
    <row r="28" spans="1:7" ht="12.75">
      <c r="A28" s="20">
        <v>35</v>
      </c>
      <c r="B28" s="10">
        <f>-ROUND(95.5*D28/A28/E30,0)</f>
        <v>1</v>
      </c>
      <c r="C28" s="10">
        <f t="shared" si="0"/>
        <v>0.12</v>
      </c>
      <c r="D28" s="10">
        <f>ROUND((A28*((193*POWER((34500*B30*(EXP(A30/(11500*B30))-1)/F30),2)+D30)/A30)-193*POWER((34500*B30*(EXP(A28/(11500*B30))-1)/F30),2)-D30),3)</f>
        <v>-0.119</v>
      </c>
      <c r="E28" s="10">
        <f>ROUND((24000*B30*(EXP(A28/(8000*B30))-1)/F30),3)</f>
        <v>0.146</v>
      </c>
      <c r="F28" s="10">
        <f>ROUND(F30/EXP(A28/(8000*B30)),0)</f>
        <v>665</v>
      </c>
      <c r="G28" s="10">
        <f>ROUND(C30*POWER(F28,2)/450436,2)</f>
        <v>8.25</v>
      </c>
    </row>
    <row r="29" spans="1:7" ht="12.75">
      <c r="A29" s="23" t="s">
        <v>16</v>
      </c>
      <c r="B29" s="23" t="s">
        <v>17</v>
      </c>
      <c r="C29" s="24" t="s">
        <v>18</v>
      </c>
      <c r="D29" s="23" t="s">
        <v>19</v>
      </c>
      <c r="E29" s="23" t="s">
        <v>20</v>
      </c>
      <c r="F29" s="23" t="s">
        <v>21</v>
      </c>
      <c r="G29" s="2" t="s">
        <v>10</v>
      </c>
    </row>
    <row r="30" spans="1:7" ht="12.75">
      <c r="A30" s="12">
        <v>30</v>
      </c>
      <c r="B30" s="12">
        <v>0.027</v>
      </c>
      <c r="C30" s="12">
        <v>8.4</v>
      </c>
      <c r="D30" s="12">
        <v>2.953</v>
      </c>
      <c r="E30" s="12">
        <v>0.28</v>
      </c>
      <c r="F30" s="12">
        <v>782</v>
      </c>
      <c r="G30" s="13">
        <f>ROUND(C30*POWER(F30,2)/450436,2)</f>
        <v>11.4</v>
      </c>
    </row>
    <row r="31" spans="1:7" ht="12.75">
      <c r="A31" s="26" t="s">
        <v>25</v>
      </c>
      <c r="B31" s="26" t="s">
        <v>22</v>
      </c>
      <c r="C31" s="30" t="s">
        <v>9</v>
      </c>
      <c r="D31" s="31"/>
      <c r="E31" s="31"/>
      <c r="F31" s="31"/>
      <c r="G31" s="32"/>
    </row>
    <row r="32" spans="1:7" ht="12.75">
      <c r="A32" s="25" t="s">
        <v>8</v>
      </c>
      <c r="B32" s="27" t="s">
        <v>23</v>
      </c>
      <c r="C32" s="14" t="s">
        <v>13</v>
      </c>
      <c r="D32" s="14" t="s">
        <v>14</v>
      </c>
      <c r="E32" s="14" t="s">
        <v>11</v>
      </c>
      <c r="F32" s="14" t="s">
        <v>12</v>
      </c>
      <c r="G32" s="2" t="s">
        <v>15</v>
      </c>
    </row>
    <row r="33" spans="1:7" ht="12.75">
      <c r="A33" s="13">
        <f>ROUNDDOWN(8000*B30*LN((F30*SQRT(D30)/45)/7413.1/B30+1),0)</f>
        <v>30</v>
      </c>
      <c r="B33" s="28" t="s">
        <v>24</v>
      </c>
      <c r="C33" s="15">
        <v>0</v>
      </c>
      <c r="D33" s="15">
        <v>25</v>
      </c>
      <c r="E33" s="15">
        <v>782</v>
      </c>
      <c r="F33" s="15">
        <v>697</v>
      </c>
      <c r="G33" s="16">
        <f>(D33-C33)/(8000*LN(E33/F33))</f>
        <v>0.02715754063958353</v>
      </c>
    </row>
    <row r="34" ht="12.75">
      <c r="A34" s="6"/>
    </row>
  </sheetData>
  <sheetProtection password="8835" sheet="1"/>
  <mergeCells count="2">
    <mergeCell ref="A1:G1"/>
    <mergeCell ref="C31:G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Duran</dc:creator>
  <cp:keywords/>
  <dc:description/>
  <cp:lastModifiedBy>Windows User</cp:lastModifiedBy>
  <cp:lastPrinted>2014-05-31T22:54:11Z</cp:lastPrinted>
  <dcterms:created xsi:type="dcterms:W3CDTF">2013-03-23T03:33:41Z</dcterms:created>
  <dcterms:modified xsi:type="dcterms:W3CDTF">2016-01-07T02:12:05Z</dcterms:modified>
  <cp:category/>
  <cp:version/>
  <cp:contentType/>
  <cp:contentStatus/>
</cp:coreProperties>
</file>